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autoCompressPictures="0" defaultThemeVersion="166925"/>
  <mc:AlternateContent xmlns:mc="http://schemas.openxmlformats.org/markup-compatibility/2006">
    <mc:Choice Requires="x15">
      <x15ac:absPath xmlns:x15ac="http://schemas.microsoft.com/office/spreadsheetml/2010/11/ac" url="https://americaoutdoors.sharepoint.com/Shared Documents/Website Documents/Financial Tools/"/>
    </mc:Choice>
  </mc:AlternateContent>
  <xr:revisionPtr revIDLastSave="0" documentId="8_{71D62D8A-8FF4-4D1E-9CD2-481975F8B89C}" xr6:coauthVersionLast="45" xr6:coauthVersionMax="45" xr10:uidLastSave="{00000000-0000-0000-0000-000000000000}"/>
  <bookViews>
    <workbookView xWindow="28680" yWindow="-120" windowWidth="29040" windowHeight="15840" xr2:uid="{00000000-000D-0000-FFFF-FFFF00000000}"/>
  </bookViews>
  <sheets>
    <sheet name="Loan and Forgiveness Worksheet"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K45" i="1" l="1"/>
  <c r="D45" i="1"/>
  <c r="K42" i="1"/>
  <c r="D42" i="1"/>
  <c r="D15" i="1"/>
  <c r="D16" i="1"/>
  <c r="D17" i="1"/>
  <c r="D18" i="1"/>
  <c r="D19" i="1"/>
  <c r="D21" i="1"/>
  <c r="D23" i="1"/>
  <c r="D54" i="1"/>
  <c r="D55" i="1"/>
  <c r="D52" i="1"/>
  <c r="D56" i="1"/>
  <c r="D74" i="1"/>
  <c r="C65" i="1"/>
  <c r="C66" i="1"/>
  <c r="D66" i="1"/>
  <c r="D70" i="1"/>
  <c r="D72" i="1"/>
  <c r="D75" i="1"/>
  <c r="D77" i="1"/>
  <c r="D81" i="1"/>
  <c r="D46" i="1"/>
  <c r="D26" i="1"/>
  <c r="D25" i="1"/>
</calcChain>
</file>

<file path=xl/sharedStrings.xml><?xml version="1.0" encoding="utf-8"?>
<sst xmlns="http://schemas.openxmlformats.org/spreadsheetml/2006/main" count="80" uniqueCount="77">
  <si>
    <t>Estimated Maximum Loan Availability and Forgiveness Amount</t>
  </si>
  <si>
    <t>Subtotal</t>
  </si>
  <si>
    <t>Average Monthly</t>
  </si>
  <si>
    <t xml:space="preserve">Maximum Loan Amount  </t>
  </si>
  <si>
    <t>a)</t>
  </si>
  <si>
    <t>Loan Forgiveness Amount</t>
  </si>
  <si>
    <t>Represents the maximum amount a qualified borrower may apply for.</t>
  </si>
  <si>
    <t>LESS:  Required Reductions in Loan Forgiveness:</t>
  </si>
  <si>
    <t xml:space="preserve">            Monthly Average Full Time Equivalent ("FTE") Employees for the </t>
  </si>
  <si>
    <t xml:space="preserve">            Number of Employees:</t>
  </si>
  <si>
    <t xml:space="preserve">            % Reduction</t>
  </si>
  <si>
    <t xml:space="preserve">            Compensation Reduction:</t>
  </si>
  <si>
    <t xml:space="preserve">            Individual Employee Compensation Reduction in Excess of 25%</t>
  </si>
  <si>
    <t xml:space="preserve">            Tentative Loan Forgiveness</t>
  </si>
  <si>
    <t>c)</t>
  </si>
  <si>
    <t>b)</t>
  </si>
  <si>
    <t>MAXIMUM LOAN AMOUNT [Lesser of a) or $10 million]</t>
  </si>
  <si>
    <t>d)</t>
  </si>
  <si>
    <t>Paycheck Protection Program</t>
  </si>
  <si>
    <t xml:space="preserve">    Salaries, wages, commissions, vacation and sick pay (not to exceed $100K</t>
  </si>
  <si>
    <t xml:space="preserve">    Retirement Benefit Costs</t>
  </si>
  <si>
    <t xml:space="preserve">1)  Payroll costs (defined above) </t>
  </si>
  <si>
    <t>2)  Health care benefits (including group health insurance)</t>
  </si>
  <si>
    <t>Rent</t>
  </si>
  <si>
    <t xml:space="preserve">            Lesser of (at borrower's choice):</t>
  </si>
  <si>
    <t xml:space="preserve">               Monthly Average FTE's for the period February 15 to June 30, 2019</t>
  </si>
  <si>
    <t xml:space="preserve">               Compared to the Most Recent Full Quarter Before Origination of Loan***</t>
  </si>
  <si>
    <t xml:space="preserve">Interest on Covered Mortgages (on real or personal property) </t>
  </si>
  <si>
    <t xml:space="preserve">  Payroll Costs:*</t>
  </si>
  <si>
    <t xml:space="preserve">               Covered Period (8 weeks following origination of the covered loan)**</t>
  </si>
  <si>
    <t xml:space="preserve">               Monthly Average FTE's for the period January 1 to February 29, 2020**</t>
  </si>
  <si>
    <t>**  A reduction in FTE's  between February 15th and April 27th, 2020 is disregarded if the reduction is eliminated by June 30, 2020 for purposes of the reduction in number of employees and/or compensation.</t>
  </si>
  <si>
    <t xml:space="preserve">      per employee) paid during 2019</t>
  </si>
  <si>
    <t xml:space="preserve">    Group Health Insurance (including shareholders health insurance) </t>
  </si>
  <si>
    <t>Average Monthly Cost</t>
  </si>
  <si>
    <t xml:space="preserve">Payroll Costs </t>
  </si>
  <si>
    <t xml:space="preserve">    Salaries, wages, commissions, vacation and sick pay </t>
  </si>
  <si>
    <t>Tentative Forgivable payroll costs (before required reductions)</t>
  </si>
  <si>
    <t>Payroll Costs Incurred During the "Covered" Period (8 weeks following loan origination):</t>
  </si>
  <si>
    <t>Non-Payroll Costs Incurred During the "Covered" Period (8 weeks following loan origination):</t>
  </si>
  <si>
    <t>Segregated account #1 - To be used for Payroll</t>
  </si>
  <si>
    <t>Segregated account #2 -  To be used for non-payroll items</t>
  </si>
  <si>
    <t>Represents the maximum amount a qualified borrower may have forgiven.</t>
  </si>
  <si>
    <t>Utilities</t>
  </si>
  <si>
    <t>Tentative forgivable Non-payroll costs (before required reductions)</t>
  </si>
  <si>
    <t>Tentative total forgivable expenses (before required reductions)</t>
  </si>
  <si>
    <t>25% of tentative total forgivable expenses</t>
  </si>
  <si>
    <t>Non payroll expenses in excess of 25% forgivable expenses</t>
  </si>
  <si>
    <t xml:space="preserve">and is subject to change as additional guidance is issued. </t>
  </si>
  <si>
    <t>Maximum Loan Amount:</t>
  </si>
  <si>
    <t xml:space="preserve">NOTE:  Yellow highlighted cells represent variables that should be completed with your final business data. </t>
  </si>
  <si>
    <t>12 month total</t>
  </si>
  <si>
    <t>Allowable Uses of Funds During the Period 8 week period</t>
  </si>
  <si>
    <t>3)  Interest on mortgages (not principal) ****</t>
  </si>
  <si>
    <t>4)  Rent (including rent under a lease agreement) ****</t>
  </si>
  <si>
    <t>5)  Utilities ****</t>
  </si>
  <si>
    <t xml:space="preserve">6)  Interest on any other debt obligations ****  </t>
  </si>
  <si>
    <t>**** Rent, utilities, and interest only count if you entered into the obligation (lease, loan service agreement) prior to Feb 15, 2020</t>
  </si>
  <si>
    <t>Pay Period Ended 4/30</t>
  </si>
  <si>
    <t>Pay Period Ended 5/15</t>
  </si>
  <si>
    <t>Pay Period Ended 5/31</t>
  </si>
  <si>
    <t>Pay Period Ended 6/15</t>
  </si>
  <si>
    <t>Total</t>
  </si>
  <si>
    <t>Work Comp</t>
  </si>
  <si>
    <t>SUTA</t>
  </si>
  <si>
    <t xml:space="preserve">    State/Local Taxes on Employee Compensation (i.e., SUTA, WC)</t>
  </si>
  <si>
    <t xml:space="preserve">*** Compensation Reduction does not apply to any employee with annualized pay more than $100,000. </t>
  </si>
  <si>
    <t>BALANCE OF LOAN NOT FORGIVEN BY COMPUTATION LIMITATIONS (if any)</t>
  </si>
  <si>
    <t>ECONOMIC INJURY DISASTER LOAN EMERGENCY ADVANCE RECEIVED</t>
  </si>
  <si>
    <t>TOTAL LOAN NOT FORGIVEN BY STATUTE</t>
  </si>
  <si>
    <t>TOTAL CALCULATED LOAN FORGIVENESS [lesser of b) or c) above]</t>
  </si>
  <si>
    <t xml:space="preserve">    State/Local Taxes on Employee Compensation ( SUTA, WC)</t>
  </si>
  <si>
    <t>Total Reduction due to Non Payroll Expnses Exceeding 25%</t>
  </si>
  <si>
    <t>Total Reduction Appliabe to Employee FTE and Compensation Test</t>
  </si>
  <si>
    <t xml:space="preserve">* This estimate is based on Swan Mountain Consulting Group's understanding of the CARES Act as of 04/30/20  </t>
  </si>
  <si>
    <t>* For seasonal businesses or self-employed income, use the guidance from newest FAQ from Treasury</t>
  </si>
  <si>
    <t>Outdoor Recreation Company Name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</si>
</sst>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i/>
      <sz val="9"/>
      <color theme="1"/>
      <name val="Calibri"/>
      <family val="2"/>
      <scheme val="minor"/>
    </font>
    <font>
      <b/>
      <i/>
      <sz val="11"/>
      <color theme="1"/>
      <name val="Calibri"/>
      <family val="2"/>
      <scheme val="minor"/>
    </font>
    <font>
      <i/>
      <sz val="8"/>
      <color theme="1"/>
      <name val="Calibri"/>
      <family val="2"/>
      <scheme val="minor"/>
    </font>
    <font>
      <b/>
      <sz val="11"/>
      <name val="Calibri"/>
      <family val="2"/>
      <scheme val="minor"/>
    </font>
    <font>
      <b/>
      <i/>
      <sz val="11"/>
      <name val="Calibri"/>
      <family val="2"/>
      <scheme val="minor"/>
    </font>
    <font>
      <b/>
      <sz val="9"/>
      <color theme="1"/>
      <name val="Calibri"/>
      <family val="2"/>
      <scheme val="minor"/>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10">
    <border>
      <left/>
      <right/>
      <top/>
      <bottom/>
      <diagonal/>
    </border>
    <border>
      <left/>
      <right/>
      <top/>
      <bottom style="thin">
        <color auto="1"/>
      </bottom>
      <diagonal/>
    </border>
    <border>
      <left/>
      <right/>
      <top style="thin">
        <color auto="1"/>
      </top>
      <bottom style="thin">
        <color auto="1"/>
      </bottom>
      <diagonal/>
    </border>
    <border>
      <left/>
      <right/>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double">
        <color auto="1"/>
      </bottom>
      <diagonal/>
    </border>
  </borders>
  <cellStyleXfs count="2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72">
    <xf numFmtId="0" fontId="0" fillId="0" borderId="0" xfId="0"/>
    <xf numFmtId="165" fontId="0" fillId="0" borderId="0" xfId="1" applyNumberFormat="1" applyFont="1"/>
    <xf numFmtId="166" fontId="0" fillId="0" borderId="0" xfId="2" applyNumberFormat="1" applyFont="1"/>
    <xf numFmtId="165" fontId="0" fillId="0" borderId="1" xfId="1" applyNumberFormat="1" applyFont="1" applyBorder="1"/>
    <xf numFmtId="165" fontId="2" fillId="0" borderId="0" xfId="1" applyNumberFormat="1" applyFont="1"/>
    <xf numFmtId="166" fontId="0" fillId="2" borderId="0" xfId="2" applyNumberFormat="1" applyFont="1" applyFill="1"/>
    <xf numFmtId="165" fontId="0" fillId="2" borderId="0" xfId="1" applyNumberFormat="1" applyFont="1" applyFill="1"/>
    <xf numFmtId="165" fontId="0" fillId="0" borderId="0" xfId="1" quotePrefix="1" applyNumberFormat="1" applyFont="1" applyAlignment="1">
      <alignment horizontal="right"/>
    </xf>
    <xf numFmtId="165" fontId="4" fillId="0" borderId="0" xfId="1" applyNumberFormat="1" applyFont="1"/>
    <xf numFmtId="165" fontId="0" fillId="0" borderId="0" xfId="1" applyNumberFormat="1" applyFont="1" applyAlignment="1">
      <alignment vertical="center" wrapText="1"/>
    </xf>
    <xf numFmtId="165" fontId="0" fillId="0" borderId="0" xfId="1" applyNumberFormat="1" applyFont="1" applyAlignment="1">
      <alignment horizontal="left"/>
    </xf>
    <xf numFmtId="165" fontId="0" fillId="0" borderId="0" xfId="1" applyNumberFormat="1" applyFont="1" applyAlignment="1">
      <alignment horizontal="left" vertical="center" wrapText="1"/>
    </xf>
    <xf numFmtId="165" fontId="2" fillId="0" borderId="0" xfId="1" applyNumberFormat="1" applyFont="1" applyAlignment="1">
      <alignment horizontal="left" vertical="center" wrapText="1"/>
    </xf>
    <xf numFmtId="165" fontId="2" fillId="0" borderId="0" xfId="1" applyNumberFormat="1" applyFont="1" applyAlignment="1">
      <alignment vertical="center" wrapText="1"/>
    </xf>
    <xf numFmtId="165" fontId="6" fillId="0" borderId="0" xfId="1" applyNumberFormat="1" applyFont="1" applyAlignment="1">
      <alignment horizontal="left" vertical="center" wrapText="1"/>
    </xf>
    <xf numFmtId="165" fontId="4" fillId="0" borderId="0" xfId="1" applyNumberFormat="1" applyFont="1" applyAlignment="1">
      <alignment horizontal="left" vertical="center" wrapText="1"/>
    </xf>
    <xf numFmtId="10" fontId="0" fillId="0" borderId="0" xfId="3" applyNumberFormat="1" applyFont="1" applyAlignment="1">
      <alignment horizontal="right" vertical="center" wrapText="1"/>
    </xf>
    <xf numFmtId="166" fontId="2" fillId="0" borderId="0" xfId="2" applyNumberFormat="1" applyFont="1" applyAlignment="1">
      <alignment vertical="center" wrapText="1"/>
    </xf>
    <xf numFmtId="165" fontId="0" fillId="0" borderId="0" xfId="1" applyNumberFormat="1" applyFont="1" applyBorder="1"/>
    <xf numFmtId="166" fontId="2" fillId="0" borderId="0" xfId="2" applyNumberFormat="1" applyFont="1" applyBorder="1"/>
    <xf numFmtId="166" fontId="4" fillId="0" borderId="0" xfId="2" applyNumberFormat="1" applyFont="1"/>
    <xf numFmtId="166" fontId="2" fillId="0" borderId="3" xfId="2" applyNumberFormat="1" applyFont="1" applyBorder="1"/>
    <xf numFmtId="165" fontId="1" fillId="0" borderId="0" xfId="1" applyNumberFormat="1" applyFont="1"/>
    <xf numFmtId="166" fontId="4" fillId="0" borderId="2" xfId="2" applyNumberFormat="1" applyFont="1" applyBorder="1"/>
    <xf numFmtId="165" fontId="6" fillId="0" borderId="0" xfId="1" quotePrefix="1" applyNumberFormat="1" applyFont="1" applyAlignment="1">
      <alignment horizontal="right"/>
    </xf>
    <xf numFmtId="165" fontId="6" fillId="0" borderId="0" xfId="1" applyNumberFormat="1" applyFont="1" applyAlignment="1">
      <alignment horizontal="right"/>
    </xf>
    <xf numFmtId="165" fontId="0" fillId="2" borderId="0" xfId="1" applyNumberFormat="1" applyFont="1" applyFill="1" applyAlignment="1">
      <alignment horizontal="left" vertical="center" wrapText="1"/>
    </xf>
    <xf numFmtId="165" fontId="0" fillId="2" borderId="1" xfId="1" applyNumberFormat="1" applyFont="1" applyFill="1" applyBorder="1" applyAlignment="1">
      <alignment vertical="center" wrapText="1"/>
    </xf>
    <xf numFmtId="165" fontId="2" fillId="2" borderId="0" xfId="1" applyNumberFormat="1" applyFont="1" applyFill="1" applyBorder="1"/>
    <xf numFmtId="165" fontId="7" fillId="0" borderId="0" xfId="1" applyNumberFormat="1" applyFont="1" applyAlignment="1">
      <alignment horizontal="center"/>
    </xf>
    <xf numFmtId="165" fontId="7" fillId="0" borderId="0" xfId="1" applyNumberFormat="1" applyFont="1" applyBorder="1" applyAlignment="1">
      <alignment horizontal="center"/>
    </xf>
    <xf numFmtId="165" fontId="2" fillId="0" borderId="0" xfId="1" applyNumberFormat="1" applyFont="1" applyFill="1" applyBorder="1"/>
    <xf numFmtId="165" fontId="4" fillId="0" borderId="0" xfId="1" applyNumberFormat="1" applyFont="1" applyBorder="1"/>
    <xf numFmtId="165" fontId="6" fillId="0" borderId="0" xfId="1" applyNumberFormat="1" applyFont="1" applyBorder="1" applyAlignment="1">
      <alignment horizontal="right"/>
    </xf>
    <xf numFmtId="165" fontId="0" fillId="0" borderId="0" xfId="1" applyNumberFormat="1" applyFont="1" applyAlignment="1">
      <alignment vertical="center"/>
    </xf>
    <xf numFmtId="166" fontId="0" fillId="0" borderId="0" xfId="2" applyNumberFormat="1" applyFont="1" applyFill="1"/>
    <xf numFmtId="164" fontId="0" fillId="0" borderId="1" xfId="1" applyNumberFormat="1" applyFont="1" applyBorder="1"/>
    <xf numFmtId="165" fontId="8" fillId="3" borderId="0" xfId="1" applyNumberFormat="1" applyFont="1" applyFill="1"/>
    <xf numFmtId="165" fontId="9" fillId="3" borderId="0" xfId="1" applyNumberFormat="1" applyFont="1" applyFill="1" applyAlignment="1">
      <alignment horizontal="right"/>
    </xf>
    <xf numFmtId="166" fontId="8" fillId="3" borderId="3" xfId="2" applyNumberFormat="1" applyFont="1" applyFill="1" applyBorder="1"/>
    <xf numFmtId="165" fontId="1" fillId="2" borderId="0" xfId="1" applyNumberFormat="1" applyFont="1" applyFill="1" applyAlignment="1">
      <alignment horizontal="center"/>
    </xf>
    <xf numFmtId="165" fontId="0" fillId="0" borderId="0" xfId="1" applyNumberFormat="1" applyFont="1" applyFill="1" applyAlignment="1">
      <alignment horizontal="left" vertical="center" wrapText="1"/>
    </xf>
    <xf numFmtId="165" fontId="0" fillId="0" borderId="0" xfId="1" applyNumberFormat="1" applyFont="1" applyAlignment="1">
      <alignment horizontal="left" vertical="center"/>
    </xf>
    <xf numFmtId="165" fontId="10" fillId="0" borderId="1" xfId="1" applyNumberFormat="1" applyFont="1" applyBorder="1" applyAlignment="1">
      <alignment horizontal="center" vertical="center" wrapText="1"/>
    </xf>
    <xf numFmtId="165" fontId="8" fillId="0" borderId="0" xfId="1" applyNumberFormat="1" applyFont="1" applyFill="1"/>
    <xf numFmtId="165" fontId="9" fillId="0" borderId="0" xfId="1" applyNumberFormat="1" applyFont="1" applyFill="1" applyAlignment="1">
      <alignment horizontal="right"/>
    </xf>
    <xf numFmtId="166" fontId="8" fillId="0" borderId="0" xfId="2" applyNumberFormat="1" applyFont="1" applyFill="1" applyBorder="1"/>
    <xf numFmtId="165" fontId="0" fillId="2" borderId="1" xfId="1" applyNumberFormat="1" applyFont="1" applyFill="1" applyBorder="1"/>
    <xf numFmtId="165" fontId="0" fillId="0" borderId="0" xfId="1" applyNumberFormat="1" applyFont="1" applyAlignment="1">
      <alignment horizontal="center" wrapText="1"/>
    </xf>
    <xf numFmtId="165" fontId="2" fillId="0" borderId="0" xfId="1" applyNumberFormat="1" applyFont="1" applyAlignment="1">
      <alignment horizontal="center"/>
    </xf>
    <xf numFmtId="166" fontId="2" fillId="0" borderId="1" xfId="2" applyNumberFormat="1" applyFont="1" applyBorder="1"/>
    <xf numFmtId="166" fontId="2" fillId="0" borderId="1" xfId="2" applyNumberFormat="1" applyFont="1" applyBorder="1" applyAlignment="1">
      <alignment vertical="center" wrapText="1"/>
    </xf>
    <xf numFmtId="166" fontId="2" fillId="0" borderId="9" xfId="2" applyNumberFormat="1" applyFont="1" applyBorder="1" applyAlignment="1">
      <alignment vertical="center" wrapText="1"/>
    </xf>
    <xf numFmtId="165" fontId="5" fillId="0" borderId="0" xfId="1" applyNumberFormat="1" applyFont="1" applyAlignment="1">
      <alignment horizontal="left" vertical="center" wrapText="1"/>
    </xf>
    <xf numFmtId="165" fontId="0" fillId="0" borderId="0" xfId="1" applyNumberFormat="1" applyFont="1" applyAlignment="1">
      <alignment horizontal="left" vertical="center" wrapText="1"/>
    </xf>
    <xf numFmtId="165" fontId="3" fillId="0" borderId="0" xfId="1" applyNumberFormat="1" applyFont="1" applyAlignment="1">
      <alignment horizontal="center"/>
    </xf>
    <xf numFmtId="165" fontId="5" fillId="0" borderId="0" xfId="1" applyNumberFormat="1" applyFont="1" applyAlignment="1">
      <alignment horizontal="left" vertical="center"/>
    </xf>
    <xf numFmtId="165" fontId="4" fillId="0" borderId="0" xfId="1" applyNumberFormat="1" applyFont="1" applyAlignment="1">
      <alignment horizontal="center"/>
    </xf>
    <xf numFmtId="165" fontId="3" fillId="0" borderId="2" xfId="1" applyNumberFormat="1" applyFont="1" applyBorder="1" applyAlignment="1">
      <alignment horizontal="center"/>
    </xf>
    <xf numFmtId="165" fontId="4" fillId="0" borderId="4" xfId="1" applyNumberFormat="1" applyFont="1" applyBorder="1" applyAlignment="1">
      <alignment horizontal="center"/>
    </xf>
    <xf numFmtId="165" fontId="4" fillId="0" borderId="5" xfId="1" applyNumberFormat="1" applyFont="1" applyBorder="1" applyAlignment="1">
      <alignment horizontal="center"/>
    </xf>
    <xf numFmtId="165" fontId="4" fillId="0" borderId="6" xfId="1" applyNumberFormat="1" applyFont="1" applyBorder="1" applyAlignment="1">
      <alignment horizontal="center"/>
    </xf>
    <xf numFmtId="165" fontId="4" fillId="0" borderId="7" xfId="1" applyNumberFormat="1" applyFont="1" applyBorder="1" applyAlignment="1">
      <alignment horizontal="center"/>
    </xf>
    <xf numFmtId="165" fontId="4" fillId="0" borderId="1" xfId="1" applyNumberFormat="1" applyFont="1" applyBorder="1" applyAlignment="1">
      <alignment horizontal="center"/>
    </xf>
    <xf numFmtId="165" fontId="4" fillId="0" borderId="8" xfId="1" applyNumberFormat="1" applyFont="1" applyBorder="1" applyAlignment="1">
      <alignment horizontal="center"/>
    </xf>
    <xf numFmtId="165" fontId="0" fillId="0" borderId="7" xfId="1" applyNumberFormat="1" applyFont="1" applyBorder="1" applyAlignment="1">
      <alignment horizontal="center"/>
    </xf>
    <xf numFmtId="165" fontId="0" fillId="0" borderId="1" xfId="1" applyNumberFormat="1" applyFont="1" applyBorder="1" applyAlignment="1">
      <alignment horizontal="center"/>
    </xf>
    <xf numFmtId="165" fontId="0" fillId="0" borderId="8" xfId="1" applyNumberFormat="1" applyFont="1" applyBorder="1" applyAlignment="1">
      <alignment horizontal="center"/>
    </xf>
    <xf numFmtId="165" fontId="0" fillId="0" borderId="4" xfId="1" applyNumberFormat="1" applyFont="1" applyBorder="1" applyAlignment="1">
      <alignment horizontal="center"/>
    </xf>
    <xf numFmtId="165" fontId="0" fillId="0" borderId="5" xfId="1" applyNumberFormat="1" applyFont="1" applyBorder="1" applyAlignment="1">
      <alignment horizontal="center"/>
    </xf>
    <xf numFmtId="165" fontId="0" fillId="0" borderId="6" xfId="1" applyNumberFormat="1" applyFont="1" applyBorder="1" applyAlignment="1">
      <alignment horizontal="center"/>
    </xf>
    <xf numFmtId="165" fontId="4" fillId="2" borderId="0" xfId="1" applyNumberFormat="1" applyFont="1" applyFill="1" applyAlignment="1">
      <alignment horizontal="center" vertical="center" wrapText="1"/>
    </xf>
  </cellXfs>
  <cellStyles count="22">
    <cellStyle name="Comma" xfId="1" builtinId="3"/>
    <cellStyle name="Currency" xfId="2" builtinId="4"/>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6"/>
  <sheetViews>
    <sheetView tabSelected="1" topLeftCell="A51" workbookViewId="0">
      <selection activeCell="D70" sqref="D70"/>
    </sheetView>
  </sheetViews>
  <sheetFormatPr defaultColWidth="8.81640625" defaultRowHeight="14.5" x14ac:dyDescent="0.35"/>
  <cols>
    <col min="1" max="1" width="100.6328125" style="1" bestFit="1" customWidth="1"/>
    <col min="2" max="2" width="9.6328125" style="1" customWidth="1"/>
    <col min="3" max="3" width="12.81640625" style="1" customWidth="1"/>
    <col min="4" max="4" width="14.36328125" style="1" customWidth="1"/>
    <col min="5" max="13" width="8.81640625" style="1"/>
    <col min="14" max="14" width="11.81640625" style="1" bestFit="1" customWidth="1"/>
    <col min="15" max="16384" width="8.81640625" style="1"/>
  </cols>
  <sheetData>
    <row r="1" spans="1:4" ht="15.5" x14ac:dyDescent="0.35">
      <c r="A1" s="55" t="s">
        <v>76</v>
      </c>
      <c r="B1" s="55"/>
      <c r="C1" s="55"/>
      <c r="D1" s="55"/>
    </row>
    <row r="2" spans="1:4" ht="15.5" x14ac:dyDescent="0.35">
      <c r="A2" s="55" t="s">
        <v>18</v>
      </c>
      <c r="B2" s="55"/>
      <c r="C2" s="55"/>
      <c r="D2" s="55"/>
    </row>
    <row r="3" spans="1:4" ht="15.5" x14ac:dyDescent="0.35">
      <c r="A3" s="55" t="s">
        <v>0</v>
      </c>
      <c r="B3" s="55"/>
      <c r="C3" s="55"/>
      <c r="D3" s="55"/>
    </row>
    <row r="4" spans="1:4" x14ac:dyDescent="0.35">
      <c r="A4" s="59" t="s">
        <v>74</v>
      </c>
      <c r="B4" s="60"/>
      <c r="C4" s="60"/>
      <c r="D4" s="61"/>
    </row>
    <row r="5" spans="1:4" x14ac:dyDescent="0.35">
      <c r="A5" s="62" t="s">
        <v>48</v>
      </c>
      <c r="B5" s="63"/>
      <c r="C5" s="63"/>
      <c r="D5" s="64"/>
    </row>
    <row r="6" spans="1:4" x14ac:dyDescent="0.35">
      <c r="A6" s="68"/>
      <c r="B6" s="69"/>
      <c r="C6" s="69"/>
      <c r="D6" s="70"/>
    </row>
    <row r="7" spans="1:4" x14ac:dyDescent="0.35">
      <c r="A7" s="65"/>
      <c r="B7" s="66"/>
      <c r="C7" s="66"/>
      <c r="D7" s="67"/>
    </row>
    <row r="8" spans="1:4" ht="15.5" x14ac:dyDescent="0.35">
      <c r="A8" s="58" t="s">
        <v>3</v>
      </c>
      <c r="B8" s="58"/>
      <c r="C8" s="58"/>
      <c r="D8" s="58"/>
    </row>
    <row r="9" spans="1:4" x14ac:dyDescent="0.35">
      <c r="A9" s="57" t="s">
        <v>6</v>
      </c>
      <c r="B9" s="57"/>
      <c r="C9" s="57"/>
      <c r="D9" s="57"/>
    </row>
    <row r="10" spans="1:4" ht="32.5" customHeight="1" x14ac:dyDescent="0.35">
      <c r="A10" s="71" t="s">
        <v>50</v>
      </c>
      <c r="B10" s="71"/>
      <c r="C10" s="71"/>
      <c r="D10" s="71"/>
    </row>
    <row r="11" spans="1:4" ht="24.5" customHeight="1" x14ac:dyDescent="0.35">
      <c r="C11" s="43" t="s">
        <v>51</v>
      </c>
      <c r="D11" s="43" t="s">
        <v>2</v>
      </c>
    </row>
    <row r="12" spans="1:4" x14ac:dyDescent="0.35">
      <c r="A12" s="4" t="s">
        <v>49</v>
      </c>
    </row>
    <row r="13" spans="1:4" x14ac:dyDescent="0.35">
      <c r="A13" s="1" t="s">
        <v>28</v>
      </c>
    </row>
    <row r="14" spans="1:4" x14ac:dyDescent="0.35">
      <c r="A14" s="1" t="s">
        <v>19</v>
      </c>
      <c r="C14" s="35"/>
      <c r="D14" s="2"/>
    </row>
    <row r="15" spans="1:4" x14ac:dyDescent="0.35">
      <c r="A15" s="1" t="s">
        <v>32</v>
      </c>
      <c r="C15" s="5">
        <v>1200000</v>
      </c>
      <c r="D15" s="2">
        <f>C15/12</f>
        <v>100000</v>
      </c>
    </row>
    <row r="16" spans="1:4" x14ac:dyDescent="0.35">
      <c r="A16" s="1" t="s">
        <v>33</v>
      </c>
      <c r="C16" s="6">
        <v>48000</v>
      </c>
      <c r="D16" s="1">
        <f t="shared" ref="D16:D18" si="0">C16/12</f>
        <v>4000</v>
      </c>
    </row>
    <row r="17" spans="1:4" x14ac:dyDescent="0.35">
      <c r="A17" s="1" t="s">
        <v>20</v>
      </c>
      <c r="C17" s="6">
        <v>24000</v>
      </c>
      <c r="D17" s="1">
        <f t="shared" si="0"/>
        <v>2000</v>
      </c>
    </row>
    <row r="18" spans="1:4" x14ac:dyDescent="0.35">
      <c r="A18" s="1" t="s">
        <v>65</v>
      </c>
      <c r="C18" s="6">
        <v>120000</v>
      </c>
      <c r="D18" s="3">
        <f t="shared" si="0"/>
        <v>10000</v>
      </c>
    </row>
    <row r="19" spans="1:4" x14ac:dyDescent="0.35">
      <c r="A19" s="1" t="s">
        <v>34</v>
      </c>
      <c r="C19" s="18"/>
      <c r="D19" s="1">
        <f>SUM(D15:D18)</f>
        <v>116000</v>
      </c>
    </row>
    <row r="20" spans="1:4" x14ac:dyDescent="0.35">
      <c r="D20" s="36">
        <v>2.5</v>
      </c>
    </row>
    <row r="21" spans="1:4" s="8" customFormat="1" x14ac:dyDescent="0.35">
      <c r="A21" s="8" t="s">
        <v>1</v>
      </c>
      <c r="C21" s="24" t="s">
        <v>4</v>
      </c>
      <c r="D21" s="20">
        <f>D19*D20</f>
        <v>290000</v>
      </c>
    </row>
    <row r="22" spans="1:4" x14ac:dyDescent="0.35">
      <c r="C22" s="7"/>
    </row>
    <row r="23" spans="1:4" s="4" customFormat="1" ht="15" thickBot="1" x14ac:dyDescent="0.4">
      <c r="A23" s="37" t="s">
        <v>16</v>
      </c>
      <c r="B23" s="37"/>
      <c r="C23" s="38" t="s">
        <v>15</v>
      </c>
      <c r="D23" s="39">
        <f>IF(D21&lt;10000000,D21,10000000)</f>
        <v>290000</v>
      </c>
    </row>
    <row r="24" spans="1:4" s="4" customFormat="1" ht="15" thickTop="1" x14ac:dyDescent="0.35">
      <c r="A24" s="44"/>
      <c r="B24" s="44"/>
      <c r="C24" s="45"/>
      <c r="D24" s="46"/>
    </row>
    <row r="25" spans="1:4" s="4" customFormat="1" x14ac:dyDescent="0.35">
      <c r="A25" s="44" t="s">
        <v>40</v>
      </c>
      <c r="B25" s="44"/>
      <c r="C25" s="45"/>
      <c r="D25" s="46">
        <f>D23*0.75</f>
        <v>217500</v>
      </c>
    </row>
    <row r="26" spans="1:4" x14ac:dyDescent="0.35">
      <c r="A26" s="4" t="s">
        <v>41</v>
      </c>
      <c r="D26" s="46">
        <f>D23*0.25</f>
        <v>72500</v>
      </c>
    </row>
    <row r="29" spans="1:4" x14ac:dyDescent="0.35">
      <c r="A29" s="4" t="s">
        <v>52</v>
      </c>
      <c r="B29" s="4"/>
    </row>
    <row r="30" spans="1:4" x14ac:dyDescent="0.35">
      <c r="A30" s="1" t="s">
        <v>21</v>
      </c>
    </row>
    <row r="31" spans="1:4" x14ac:dyDescent="0.35">
      <c r="A31" s="1" t="s">
        <v>22</v>
      </c>
    </row>
    <row r="32" spans="1:4" x14ac:dyDescent="0.35">
      <c r="A32" s="1" t="s">
        <v>53</v>
      </c>
    </row>
    <row r="33" spans="1:15" x14ac:dyDescent="0.35">
      <c r="A33" s="1" t="s">
        <v>54</v>
      </c>
    </row>
    <row r="34" spans="1:15" x14ac:dyDescent="0.35">
      <c r="A34" s="1" t="s">
        <v>55</v>
      </c>
    </row>
    <row r="35" spans="1:15" x14ac:dyDescent="0.35">
      <c r="A35" s="1" t="s">
        <v>56</v>
      </c>
    </row>
    <row r="37" spans="1:15" ht="15.5" x14ac:dyDescent="0.35">
      <c r="A37" s="58" t="s">
        <v>5</v>
      </c>
      <c r="B37" s="58"/>
      <c r="C37" s="58"/>
      <c r="D37" s="58"/>
    </row>
    <row r="38" spans="1:15" x14ac:dyDescent="0.35">
      <c r="A38" s="57" t="s">
        <v>42</v>
      </c>
      <c r="B38" s="57"/>
      <c r="C38" s="57"/>
      <c r="D38" s="57"/>
    </row>
    <row r="40" spans="1:15" x14ac:dyDescent="0.35">
      <c r="A40" s="4" t="s">
        <v>38</v>
      </c>
      <c r="B40" s="4"/>
    </row>
    <row r="41" spans="1:15" ht="58" x14ac:dyDescent="0.35">
      <c r="A41" s="10" t="s">
        <v>35</v>
      </c>
      <c r="B41" s="10"/>
      <c r="D41" s="35"/>
      <c r="F41" s="48" t="s">
        <v>58</v>
      </c>
      <c r="G41" s="48" t="s">
        <v>59</v>
      </c>
      <c r="H41" s="48" t="s">
        <v>60</v>
      </c>
      <c r="I41" s="48" t="s">
        <v>61</v>
      </c>
      <c r="J41" s="48" t="s">
        <v>61</v>
      </c>
      <c r="K41" s="49" t="s">
        <v>62</v>
      </c>
      <c r="N41" s="1" t="s">
        <v>63</v>
      </c>
      <c r="O41" s="1" t="s">
        <v>64</v>
      </c>
    </row>
    <row r="42" spans="1:15" x14ac:dyDescent="0.35">
      <c r="A42" s="1" t="s">
        <v>36</v>
      </c>
      <c r="B42" s="10"/>
      <c r="D42" s="6">
        <f>+K42</f>
        <v>156500</v>
      </c>
      <c r="F42" s="1">
        <v>1500</v>
      </c>
      <c r="G42" s="1">
        <v>6000</v>
      </c>
      <c r="H42" s="1">
        <v>16000</v>
      </c>
      <c r="I42" s="1">
        <v>133000</v>
      </c>
      <c r="K42" s="1">
        <f>SUM(F42:J42)</f>
        <v>156500</v>
      </c>
    </row>
    <row r="43" spans="1:15" x14ac:dyDescent="0.35">
      <c r="A43" s="1" t="s">
        <v>33</v>
      </c>
      <c r="B43" s="10"/>
      <c r="D43" s="6">
        <v>12000</v>
      </c>
    </row>
    <row r="44" spans="1:15" x14ac:dyDescent="0.35">
      <c r="A44" s="1" t="s">
        <v>20</v>
      </c>
      <c r="B44" s="10"/>
      <c r="D44" s="6">
        <v>24000</v>
      </c>
    </row>
    <row r="45" spans="1:15" x14ac:dyDescent="0.35">
      <c r="A45" s="1" t="s">
        <v>71</v>
      </c>
      <c r="B45" s="10"/>
      <c r="D45" s="47">
        <f>+K45</f>
        <v>25000</v>
      </c>
      <c r="F45" s="1">
        <v>22500</v>
      </c>
      <c r="G45" s="1">
        <v>100</v>
      </c>
      <c r="H45" s="1">
        <v>400</v>
      </c>
      <c r="I45" s="1">
        <v>2000</v>
      </c>
      <c r="K45" s="1">
        <f>SUM(F45:I45)</f>
        <v>25000</v>
      </c>
      <c r="N45" s="1">
        <v>22811</v>
      </c>
      <c r="O45" s="1">
        <v>18</v>
      </c>
    </row>
    <row r="46" spans="1:15" x14ac:dyDescent="0.35">
      <c r="A46" s="12" t="s">
        <v>37</v>
      </c>
      <c r="B46" s="10"/>
      <c r="D46" s="17">
        <f>SUM(D42:D45)</f>
        <v>217500</v>
      </c>
    </row>
    <row r="47" spans="1:15" x14ac:dyDescent="0.35">
      <c r="A47" s="12"/>
      <c r="B47" s="10"/>
      <c r="D47" s="35"/>
    </row>
    <row r="48" spans="1:15" x14ac:dyDescent="0.35">
      <c r="A48" s="4" t="s">
        <v>39</v>
      </c>
      <c r="B48" s="10"/>
      <c r="D48" s="35"/>
    </row>
    <row r="49" spans="1:4" x14ac:dyDescent="0.35">
      <c r="A49" s="10" t="s">
        <v>23</v>
      </c>
      <c r="B49" s="10"/>
      <c r="D49" s="6">
        <v>60000</v>
      </c>
    </row>
    <row r="50" spans="1:4" x14ac:dyDescent="0.35">
      <c r="A50" s="10" t="s">
        <v>43</v>
      </c>
      <c r="B50" s="10"/>
      <c r="D50" s="6">
        <v>11500</v>
      </c>
    </row>
    <row r="51" spans="1:4" s="9" customFormat="1" ht="15" customHeight="1" x14ac:dyDescent="0.35">
      <c r="A51" s="54" t="s">
        <v>27</v>
      </c>
      <c r="B51" s="54"/>
      <c r="D51" s="27">
        <v>1000</v>
      </c>
    </row>
    <row r="52" spans="1:4" s="13" customFormat="1" ht="15" customHeight="1" x14ac:dyDescent="0.35">
      <c r="A52" s="12" t="s">
        <v>44</v>
      </c>
      <c r="B52" s="12"/>
      <c r="D52" s="17">
        <f>SUM(D49:D51)</f>
        <v>72500</v>
      </c>
    </row>
    <row r="53" spans="1:4" s="13" customFormat="1" ht="15" customHeight="1" x14ac:dyDescent="0.35">
      <c r="A53" s="12"/>
      <c r="B53" s="12"/>
      <c r="D53" s="17"/>
    </row>
    <row r="54" spans="1:4" s="13" customFormat="1" ht="15" customHeight="1" x14ac:dyDescent="0.35">
      <c r="A54" s="12" t="s">
        <v>45</v>
      </c>
      <c r="B54" s="12"/>
      <c r="D54" s="17">
        <f>+D23</f>
        <v>290000</v>
      </c>
    </row>
    <row r="55" spans="1:4" s="13" customFormat="1" ht="15" customHeight="1" x14ac:dyDescent="0.35">
      <c r="A55" s="12" t="s">
        <v>46</v>
      </c>
      <c r="B55" s="12"/>
      <c r="D55" s="51">
        <f>D54*0.25</f>
        <v>72500</v>
      </c>
    </row>
    <row r="56" spans="1:4" s="13" customFormat="1" ht="15" customHeight="1" thickBot="1" x14ac:dyDescent="0.4">
      <c r="A56" s="12" t="s">
        <v>47</v>
      </c>
      <c r="B56" s="12"/>
      <c r="D56" s="52">
        <f>IF(D52-D55&lt;0, 0, -(D52-D55))</f>
        <v>0</v>
      </c>
    </row>
    <row r="57" spans="1:4" s="13" customFormat="1" ht="15" customHeight="1" thickTop="1" x14ac:dyDescent="0.35">
      <c r="A57" s="12"/>
      <c r="B57" s="12"/>
      <c r="D57" s="17"/>
    </row>
    <row r="58" spans="1:4" s="13" customFormat="1" ht="15" customHeight="1" x14ac:dyDescent="0.35">
      <c r="A58" s="12"/>
      <c r="B58" s="12"/>
      <c r="D58" s="12"/>
    </row>
    <row r="59" spans="1:4" s="9" customFormat="1" ht="15" customHeight="1" x14ac:dyDescent="0.35">
      <c r="A59" s="14" t="s">
        <v>7</v>
      </c>
      <c r="B59" s="14"/>
      <c r="D59" s="11"/>
    </row>
    <row r="60" spans="1:4" s="9" customFormat="1" ht="15" customHeight="1" x14ac:dyDescent="0.35">
      <c r="A60" s="15" t="s">
        <v>9</v>
      </c>
      <c r="B60" s="15"/>
      <c r="D60" s="11"/>
    </row>
    <row r="61" spans="1:4" s="9" customFormat="1" ht="15" customHeight="1" x14ac:dyDescent="0.35">
      <c r="A61" s="11" t="s">
        <v>8</v>
      </c>
      <c r="B61" s="11"/>
      <c r="D61" s="11"/>
    </row>
    <row r="62" spans="1:4" s="9" customFormat="1" ht="15.5" customHeight="1" x14ac:dyDescent="0.25">
      <c r="A62" s="42" t="s">
        <v>29</v>
      </c>
      <c r="B62" s="29"/>
      <c r="C62" s="26">
        <v>25</v>
      </c>
    </row>
    <row r="63" spans="1:4" s="9" customFormat="1" ht="15" customHeight="1" x14ac:dyDescent="0.25">
      <c r="A63" s="15" t="s">
        <v>24</v>
      </c>
      <c r="B63" s="29"/>
      <c r="C63" s="41"/>
    </row>
    <row r="64" spans="1:4" s="9" customFormat="1" ht="15" customHeight="1" x14ac:dyDescent="0.35">
      <c r="A64" s="11" t="s">
        <v>25</v>
      </c>
      <c r="B64" s="40">
        <v>18</v>
      </c>
      <c r="C64" s="41"/>
    </row>
    <row r="65" spans="1:4" s="9" customFormat="1" ht="15" customHeight="1" x14ac:dyDescent="0.35">
      <c r="A65" s="42" t="s">
        <v>30</v>
      </c>
      <c r="B65" s="40">
        <v>14</v>
      </c>
      <c r="C65" s="41">
        <f>IF(B65&lt;B64,B65,B64)</f>
        <v>14</v>
      </c>
    </row>
    <row r="66" spans="1:4" s="9" customFormat="1" ht="15" customHeight="1" x14ac:dyDescent="0.35">
      <c r="A66" s="11" t="s">
        <v>10</v>
      </c>
      <c r="C66" s="16">
        <f>1-(C62/C65)</f>
        <v>-0.78571428571428581</v>
      </c>
      <c r="D66" s="4">
        <f>D54*-C66</f>
        <v>227857.1428571429</v>
      </c>
    </row>
    <row r="67" spans="1:4" x14ac:dyDescent="0.35">
      <c r="A67" s="8" t="s">
        <v>11</v>
      </c>
      <c r="B67" s="8"/>
    </row>
    <row r="68" spans="1:4" s="4" customFormat="1" x14ac:dyDescent="0.35">
      <c r="A68" s="22" t="s">
        <v>12</v>
      </c>
    </row>
    <row r="69" spans="1:4" s="4" customFormat="1" x14ac:dyDescent="0.35">
      <c r="A69" s="1" t="s">
        <v>26</v>
      </c>
      <c r="B69" s="30"/>
      <c r="C69" s="31"/>
      <c r="D69" s="28">
        <v>0</v>
      </c>
    </row>
    <row r="70" spans="1:4" s="8" customFormat="1" x14ac:dyDescent="0.35">
      <c r="A70" s="8" t="s">
        <v>13</v>
      </c>
      <c r="B70" s="32"/>
      <c r="C70" s="33" t="s">
        <v>14</v>
      </c>
      <c r="D70" s="23">
        <f>D54+D56+D66+D69</f>
        <v>517857.1428571429</v>
      </c>
    </row>
    <row r="71" spans="1:4" x14ac:dyDescent="0.35">
      <c r="B71" s="18"/>
      <c r="C71" s="18"/>
    </row>
    <row r="72" spans="1:4" s="4" customFormat="1" ht="15" thickBot="1" x14ac:dyDescent="0.4">
      <c r="A72" s="4" t="s">
        <v>70</v>
      </c>
      <c r="C72" s="25" t="s">
        <v>17</v>
      </c>
      <c r="D72" s="21">
        <f>IF(D70&lt;D23,D70,D23)</f>
        <v>290000</v>
      </c>
    </row>
    <row r="73" spans="1:4" s="4" customFormat="1" ht="15" thickTop="1" x14ac:dyDescent="0.35">
      <c r="C73" s="25"/>
      <c r="D73" s="19"/>
    </row>
    <row r="74" spans="1:4" s="4" customFormat="1" x14ac:dyDescent="0.35">
      <c r="A74" s="4" t="s">
        <v>72</v>
      </c>
      <c r="C74" s="25"/>
      <c r="D74" s="19">
        <f>-D56</f>
        <v>0</v>
      </c>
    </row>
    <row r="75" spans="1:4" s="4" customFormat="1" x14ac:dyDescent="0.35">
      <c r="A75" s="4" t="s">
        <v>73</v>
      </c>
      <c r="C75" s="25"/>
      <c r="D75" s="50">
        <f>D23-D72</f>
        <v>0</v>
      </c>
    </row>
    <row r="76" spans="1:4" s="4" customFormat="1" x14ac:dyDescent="0.35">
      <c r="D76" s="19"/>
    </row>
    <row r="77" spans="1:4" s="4" customFormat="1" ht="15" thickBot="1" x14ac:dyDescent="0.4">
      <c r="A77" s="4" t="s">
        <v>67</v>
      </c>
      <c r="D77" s="21">
        <f>D74+D75</f>
        <v>0</v>
      </c>
    </row>
    <row r="78" spans="1:4" s="4" customFormat="1" ht="15" thickTop="1" x14ac:dyDescent="0.35">
      <c r="D78" s="19"/>
    </row>
    <row r="79" spans="1:4" s="4" customFormat="1" x14ac:dyDescent="0.35">
      <c r="A79" s="4" t="s">
        <v>68</v>
      </c>
      <c r="D79" s="50">
        <v>10000</v>
      </c>
    </row>
    <row r="80" spans="1:4" s="4" customFormat="1" x14ac:dyDescent="0.35">
      <c r="D80" s="19"/>
    </row>
    <row r="81" spans="1:4" s="4" customFormat="1" ht="15" thickBot="1" x14ac:dyDescent="0.4">
      <c r="A81" s="4" t="s">
        <v>69</v>
      </c>
      <c r="D81" s="21">
        <f>+D77+D79</f>
        <v>10000</v>
      </c>
    </row>
    <row r="82" spans="1:4" ht="15" thickTop="1" x14ac:dyDescent="0.35"/>
    <row r="83" spans="1:4" s="34" customFormat="1" x14ac:dyDescent="0.35">
      <c r="A83" s="56" t="s">
        <v>75</v>
      </c>
      <c r="B83" s="56"/>
      <c r="C83" s="56"/>
      <c r="D83" s="56"/>
    </row>
    <row r="84" spans="1:4" ht="30" customHeight="1" x14ac:dyDescent="0.35">
      <c r="A84" s="53" t="s">
        <v>31</v>
      </c>
      <c r="B84" s="53"/>
      <c r="C84" s="53"/>
      <c r="D84" s="53"/>
    </row>
    <row r="85" spans="1:4" s="34" customFormat="1" ht="30.5" customHeight="1" x14ac:dyDescent="0.35">
      <c r="A85" s="53" t="s">
        <v>66</v>
      </c>
      <c r="B85" s="53"/>
      <c r="C85" s="53"/>
      <c r="D85" s="53"/>
    </row>
    <row r="86" spans="1:4" x14ac:dyDescent="0.35">
      <c r="A86" s="53" t="s">
        <v>57</v>
      </c>
      <c r="B86" s="53"/>
      <c r="C86" s="53"/>
      <c r="D86" s="53"/>
    </row>
  </sheetData>
  <mergeCells count="17">
    <mergeCell ref="A1:D1"/>
    <mergeCell ref="A3:D3"/>
    <mergeCell ref="A8:D8"/>
    <mergeCell ref="A37:D37"/>
    <mergeCell ref="A9:D9"/>
    <mergeCell ref="A4:D4"/>
    <mergeCell ref="A5:D5"/>
    <mergeCell ref="A7:D7"/>
    <mergeCell ref="A6:D6"/>
    <mergeCell ref="A10:D10"/>
    <mergeCell ref="A86:D86"/>
    <mergeCell ref="A51:B51"/>
    <mergeCell ref="A2:D2"/>
    <mergeCell ref="A84:D84"/>
    <mergeCell ref="A83:D83"/>
    <mergeCell ref="A85:D85"/>
    <mergeCell ref="A38:D38"/>
  </mergeCells>
  <printOptions horizontalCentered="1"/>
  <pageMargins left="0.7" right="0.7" top="0.75" bottom="0.75" header="0.3" footer="0.3"/>
  <pageSetup scale="54" orientation="portrai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AD6C4115F9774418BFCE8BBD060C1B5" ma:contentTypeVersion="12" ma:contentTypeDescription="Create a new document." ma:contentTypeScope="" ma:versionID="37f2120b17e13f5ac026639af9f328ba">
  <xsd:schema xmlns:xsd="http://www.w3.org/2001/XMLSchema" xmlns:xs="http://www.w3.org/2001/XMLSchema" xmlns:p="http://schemas.microsoft.com/office/2006/metadata/properties" xmlns:ns2="fbfaecb5-652a-4119-9ae5-e2402ee39bc6" xmlns:ns3="b0728e8c-964b-4e52-bfa3-dd725501dbed" targetNamespace="http://schemas.microsoft.com/office/2006/metadata/properties" ma:root="true" ma:fieldsID="a9da95b1241509524a641b50a31440a7" ns2:_="" ns3:_="">
    <xsd:import namespace="fbfaecb5-652a-4119-9ae5-e2402ee39bc6"/>
    <xsd:import namespace="b0728e8c-964b-4e52-bfa3-dd725501db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faecb5-652a-4119-9ae5-e2402ee39b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728e8c-964b-4e52-bfa3-dd725501dbe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5F45BE-CB31-4D7B-BF42-9E0714CA008D}">
  <ds:schemaRefs>
    <ds:schemaRef ds:uri="http://schemas.microsoft.com/sharepoint/v3/contenttype/forms"/>
  </ds:schemaRefs>
</ds:datastoreItem>
</file>

<file path=customXml/itemProps2.xml><?xml version="1.0" encoding="utf-8"?>
<ds:datastoreItem xmlns:ds="http://schemas.openxmlformats.org/officeDocument/2006/customXml" ds:itemID="{678E6C16-FB5D-46C9-AA2B-722BBB186B77}">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fbfaecb5-652a-4119-9ae5-e2402ee39bc6"/>
    <ds:schemaRef ds:uri="http://purl.org/dc/terms/"/>
    <ds:schemaRef ds:uri="b0728e8c-964b-4e52-bfa3-dd725501dbed"/>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1943B4E-C815-4FF4-98C4-96A94C5F3F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faecb5-652a-4119-9ae5-e2402ee39bc6"/>
    <ds:schemaRef ds:uri="b0728e8c-964b-4e52-bfa3-dd725501db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Loan and Forgiveness Worksheet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Hilary Wickes</cp:lastModifiedBy>
  <cp:lastPrinted>2020-04-07T16:22:31Z</cp:lastPrinted>
  <dcterms:created xsi:type="dcterms:W3CDTF">2020-04-01T15:14:38Z</dcterms:created>
  <dcterms:modified xsi:type="dcterms:W3CDTF">2020-04-30T19:58:32Z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0x0101007AD6C4115F9774418BFCE8BBD060C1B5</vt:lpwstr>
  </property>
</Properties>
</file>